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St. 18(a)" sheetId="1" r:id="rId1"/>
  </sheets>
  <definedNames>
    <definedName name="_xlnm.Print_Area" localSheetId="0">'St. 18(a)'!$A$1:$O$61</definedName>
    <definedName name="_xlnm.Print_Titles" localSheetId="0">'St. 18(a)'!$A:$B,'St. 18(a)'!$1:$3</definedName>
  </definedNames>
  <calcPr fullCalcOnLoad="1"/>
</workbook>
</file>

<file path=xl/sharedStrings.xml><?xml version="1.0" encoding="utf-8"?>
<sst xmlns="http://schemas.openxmlformats.org/spreadsheetml/2006/main" count="82" uniqueCount="80">
  <si>
    <t>Receipts</t>
  </si>
  <si>
    <t>Head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</si>
  <si>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</si>
  <si>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</si>
  <si>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</si>
  <si>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</si>
  <si>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</si>
  <si>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</si>
  <si>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</si>
  <si>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</si>
  <si>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RE</t>
  </si>
  <si>
    <t>BE</t>
  </si>
  <si>
    <t>Estimate</t>
  </si>
  <si>
    <t xml:space="preserve">Internal debt of the State Government </t>
  </si>
  <si>
    <t>Loans from Life Insurance Corporation of India</t>
  </si>
  <si>
    <t>Loans from General Insurance Corporation of India</t>
  </si>
  <si>
    <t>Loans  from the National Bank for Agricultural and Rural Development</t>
  </si>
  <si>
    <t>Compensation and other Bonds</t>
  </si>
  <si>
    <t>Loans from the State Bank of India and other Banks</t>
  </si>
  <si>
    <t xml:space="preserve">Loans from National Co-operative Development Corporation </t>
  </si>
  <si>
    <t xml:space="preserve">Loans from the Other Institutions </t>
  </si>
  <si>
    <t>Ways and Means Advances from Reserve Bank of India</t>
  </si>
  <si>
    <t>Special securities issued to National Small Savings Fund of the Central Government</t>
  </si>
  <si>
    <t xml:space="preserve"> Other Loans</t>
  </si>
  <si>
    <t>Total 6003</t>
  </si>
  <si>
    <t>Loans and Advances from the Central Government</t>
  </si>
  <si>
    <t xml:space="preserve">01 </t>
  </si>
  <si>
    <t>Non-Plan Loans</t>
  </si>
  <si>
    <t>Loans to cover gap in resources</t>
  </si>
  <si>
    <t>Share of Small Savings Collections</t>
  </si>
  <si>
    <t>House Building Advances</t>
  </si>
  <si>
    <t>Other Loans</t>
  </si>
  <si>
    <t>Total '01</t>
  </si>
  <si>
    <t xml:space="preserve">02 </t>
  </si>
  <si>
    <t>Loans for State/Union Territory Plan Schemes</t>
  </si>
  <si>
    <t>Block Loans</t>
  </si>
  <si>
    <t>Loans and Advances Plan Assistance for relief on account of Natural Calamities</t>
  </si>
  <si>
    <t xml:space="preserve">Loans against External Assistance  received in kind </t>
  </si>
  <si>
    <t>1984-89 State Plan Loans consolidated in terms of recommendations of the Ninth Finance Commission</t>
  </si>
  <si>
    <t>State Plan Loans consolidated in terms of recommendations of the 12th Finance Commission</t>
  </si>
  <si>
    <t>Total '02</t>
  </si>
  <si>
    <t>03</t>
  </si>
  <si>
    <t xml:space="preserve"> Loans from Central Plan Schemes</t>
  </si>
  <si>
    <t>Village and Small Industries</t>
  </si>
  <si>
    <t>Total '03</t>
  </si>
  <si>
    <t>04</t>
  </si>
  <si>
    <t xml:space="preserve"> Loans for Centrally Sponsored Plan Schemes</t>
  </si>
  <si>
    <t xml:space="preserve">05 </t>
  </si>
  <si>
    <t>Loans for Special  Schemes</t>
  </si>
  <si>
    <t>Schemes of North Eastern Council</t>
  </si>
  <si>
    <t>Total of 05</t>
  </si>
  <si>
    <t xml:space="preserve">06 </t>
  </si>
  <si>
    <t>Ways and Means Advances</t>
  </si>
  <si>
    <t>Ways and Means Advances for Plan Schemes</t>
  </si>
  <si>
    <t>Ways and Means Advances towards Expenditure on upgradation of Standards of Administration</t>
  </si>
  <si>
    <t>Ways and Means Advances towards Expenditure  on net Interest liability on account of  fresh borrowings and lendings</t>
  </si>
  <si>
    <t>Other Ways and Means Advances</t>
  </si>
  <si>
    <t>Total of 06</t>
  </si>
  <si>
    <t>07</t>
  </si>
  <si>
    <t xml:space="preserve"> Pre-1984-85 Loans</t>
  </si>
  <si>
    <t>Rehabilitationof Displaced Persons, Repartriates etc.</t>
  </si>
  <si>
    <t>National Loan  Scholarship Scheme</t>
  </si>
  <si>
    <t>Loans to clear overdrafts advanced during 1982-83 and 1983-84</t>
  </si>
  <si>
    <t>Consolidated Loans to Orissa for Hirakund Project - Stage I</t>
  </si>
  <si>
    <t>Small Savings Loans</t>
  </si>
  <si>
    <t>Pre-1979-80 consolidated Loans for productive and Semi productive purposes</t>
  </si>
  <si>
    <t>Pre-1979-80 consolidated loans reconsolidated into 25 year and 30 year loans</t>
  </si>
  <si>
    <t>1979-84 consolidated Loans</t>
  </si>
  <si>
    <t>Rehabilitation of Gold Smiths</t>
  </si>
  <si>
    <t>Total 07</t>
  </si>
  <si>
    <t>Total 6004</t>
  </si>
  <si>
    <t>Total Public Debt (Total 6003 + Total 6004)</t>
  </si>
  <si>
    <t>2015-16</t>
  </si>
  <si>
    <t>2016-17</t>
  </si>
  <si>
    <t>2017-18</t>
  </si>
  <si>
    <t>2018-19</t>
  </si>
  <si>
    <t>2019-20</t>
  </si>
  <si>
    <t>i. bearing interest</t>
  </si>
  <si>
    <t>ii. Not bearing interest</t>
  </si>
  <si>
    <t>Market Loan of which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</si>
</sst>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0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18" fillId="24" borderId="10" xfId="55" applyNumberFormat="1" applyFont="1" applyFill="1" applyBorder="1" applyAlignment="1">
      <alignment vertical="center"/>
      <protection/>
    </xf>
    <xf numFmtId="2" fontId="19" fillId="24" borderId="10" xfId="55" applyNumberFormat="1" applyFont="1" applyFill="1" applyBorder="1" applyAlignment="1">
      <alignment horizontal="center" vertical="center" shrinkToFit="1"/>
      <protection/>
    </xf>
    <xf numFmtId="2" fontId="19" fillId="24" borderId="10" xfId="55" applyNumberFormat="1" applyFont="1" applyFill="1" applyBorder="1" applyAlignment="1">
      <alignment horizontal="center" vertical="center"/>
      <protection/>
    </xf>
    <xf numFmtId="0" fontId="19" fillId="24" borderId="10" xfId="55" applyNumberFormat="1" applyFont="1" applyFill="1" applyBorder="1" applyAlignment="1">
      <alignment horizontal="center" vertical="center"/>
      <protection/>
    </xf>
    <xf numFmtId="2" fontId="18" fillId="24" borderId="10" xfId="0" applyNumberFormat="1" applyFont="1" applyFill="1" applyBorder="1" applyAlignment="1">
      <alignment vertical="center"/>
    </xf>
    <xf numFmtId="171" fontId="18" fillId="24" borderId="10" xfId="42" applyNumberFormat="1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 vertical="center"/>
    </xf>
    <xf numFmtId="2" fontId="18" fillId="24" borderId="0" xfId="0" applyNumberFormat="1" applyFont="1" applyFill="1" applyBorder="1" applyAlignment="1">
      <alignment vertical="center"/>
    </xf>
    <xf numFmtId="2" fontId="18" fillId="24" borderId="0" xfId="55" applyNumberFormat="1" applyFont="1" applyFill="1" applyBorder="1" applyAlignment="1">
      <alignment vertical="center"/>
      <protection/>
    </xf>
    <xf numFmtId="0" fontId="18" fillId="24" borderId="10" xfId="55" applyNumberFormat="1" applyFont="1" applyFill="1" applyBorder="1" applyAlignment="1">
      <alignment horizontal="right" vertical="center"/>
      <protection/>
    </xf>
    <xf numFmtId="2" fontId="18" fillId="24" borderId="10" xfId="55" applyNumberFormat="1" applyFont="1" applyFill="1" applyBorder="1" applyAlignment="1">
      <alignment vertical="center" wrapText="1"/>
      <protection/>
    </xf>
    <xf numFmtId="2" fontId="19" fillId="24" borderId="10" xfId="55" applyNumberFormat="1" applyFont="1" applyFill="1" applyBorder="1" applyAlignment="1">
      <alignment vertical="center"/>
      <protection/>
    </xf>
    <xf numFmtId="0" fontId="19" fillId="24" borderId="10" xfId="55" applyNumberFormat="1" applyFont="1" applyFill="1" applyBorder="1" applyAlignment="1">
      <alignment horizontal="right" vertical="center"/>
      <protection/>
    </xf>
    <xf numFmtId="2" fontId="19" fillId="24" borderId="10" xfId="55" applyNumberFormat="1" applyFont="1" applyFill="1" applyBorder="1" applyAlignment="1">
      <alignment vertical="center" wrapText="1"/>
      <protection/>
    </xf>
    <xf numFmtId="2" fontId="19" fillId="24" borderId="10" xfId="55" applyNumberFormat="1" applyFont="1" applyFill="1" applyBorder="1" applyAlignment="1">
      <alignment horizontal="center" vertical="center" wrapText="1"/>
      <protection/>
    </xf>
    <xf numFmtId="2" fontId="19" fillId="24" borderId="0" xfId="55" applyNumberFormat="1" applyFont="1" applyFill="1" applyBorder="1" applyAlignment="1">
      <alignment vertical="center"/>
      <protection/>
    </xf>
    <xf numFmtId="0" fontId="19" fillId="24" borderId="10" xfId="55" applyNumberFormat="1" applyFont="1" applyFill="1" applyBorder="1" applyAlignment="1">
      <alignment horizontal="center" vertical="center" wrapText="1"/>
      <protection/>
    </xf>
    <xf numFmtId="0" fontId="19" fillId="24" borderId="0" xfId="55" applyNumberFormat="1" applyFont="1" applyFill="1" applyBorder="1" applyAlignment="1">
      <alignment vertical="center"/>
      <protection/>
    </xf>
    <xf numFmtId="0" fontId="19" fillId="24" borderId="10" xfId="0" applyNumberFormat="1" applyFont="1" applyFill="1" applyBorder="1" applyAlignment="1">
      <alignment horizontal="right" vertical="center"/>
    </xf>
    <xf numFmtId="0" fontId="19" fillId="24" borderId="0" xfId="55" applyFont="1" applyFill="1" applyBorder="1" applyAlignment="1">
      <alignment vertical="center"/>
      <protection/>
    </xf>
    <xf numFmtId="0" fontId="18" fillId="24" borderId="0" xfId="55" applyNumberFormat="1" applyFont="1" applyFill="1" applyBorder="1" applyAlignment="1">
      <alignment vertical="center"/>
      <protection/>
    </xf>
    <xf numFmtId="0" fontId="18" fillId="24" borderId="10" xfId="0" applyNumberFormat="1" applyFont="1" applyFill="1" applyBorder="1" applyAlignment="1">
      <alignment horizontal="right" vertical="center"/>
    </xf>
    <xf numFmtId="2" fontId="19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horizontal="right" vertical="center"/>
    </xf>
    <xf numFmtId="0" fontId="18" fillId="24" borderId="10" xfId="0" applyNumberFormat="1" applyFont="1" applyFill="1" applyBorder="1" applyAlignment="1" quotePrefix="1">
      <alignment horizontal="right" vertical="center"/>
    </xf>
    <xf numFmtId="0" fontId="18" fillId="24" borderId="10" xfId="0" applyNumberFormat="1" applyFont="1" applyFill="1" applyBorder="1" applyAlignment="1" quotePrefix="1">
      <alignment horizontal="right" vertical="center" wrapText="1"/>
    </xf>
    <xf numFmtId="0" fontId="19" fillId="24" borderId="10" xfId="0" applyNumberFormat="1" applyFont="1" applyFill="1" applyBorder="1" applyAlignment="1" quotePrefix="1">
      <alignment horizontal="right" vertical="center" wrapText="1"/>
    </xf>
    <xf numFmtId="0" fontId="19" fillId="24" borderId="10" xfId="0" applyNumberFormat="1" applyFont="1" applyFill="1" applyBorder="1" applyAlignment="1" quotePrefix="1">
      <alignment horizontal="right" vertical="center"/>
    </xf>
    <xf numFmtId="0" fontId="19" fillId="24" borderId="0" xfId="0" applyNumberFormat="1" applyFont="1" applyFill="1" applyBorder="1" applyAlignment="1">
      <alignment horizontal="right" vertical="center"/>
    </xf>
    <xf numFmtId="2" fontId="19" fillId="24" borderId="0" xfId="0" applyNumberFormat="1" applyFont="1" applyFill="1" applyBorder="1" applyAlignment="1">
      <alignment vertical="center" wrapText="1"/>
    </xf>
    <xf numFmtId="0" fontId="19" fillId="24" borderId="0" xfId="55" applyNumberFormat="1" applyFont="1" applyFill="1" applyBorder="1" applyAlignment="1">
      <alignment horizontal="right" vertical="center"/>
      <protection/>
    </xf>
    <xf numFmtId="2" fontId="19" fillId="24" borderId="0" xfId="55" applyNumberFormat="1" applyFont="1" applyFill="1" applyBorder="1" applyAlignment="1">
      <alignment vertical="center" wrapText="1"/>
      <protection/>
    </xf>
    <xf numFmtId="0" fontId="18" fillId="24" borderId="0" xfId="55" applyNumberFormat="1" applyFont="1" applyFill="1" applyBorder="1" applyAlignment="1">
      <alignment horizontal="right" vertical="center"/>
      <protection/>
    </xf>
    <xf numFmtId="2" fontId="18" fillId="24" borderId="0" xfId="55" applyNumberFormat="1" applyFont="1" applyFill="1" applyBorder="1" applyAlignment="1">
      <alignment vertical="center" wrapText="1"/>
      <protection/>
    </xf>
    <xf numFmtId="192" fontId="18" fillId="24" borderId="0" xfId="55" applyNumberFormat="1" applyFont="1" applyFill="1" applyBorder="1" applyAlignment="1">
      <alignment vertical="center"/>
      <protection/>
    </xf>
    <xf numFmtId="2" fontId="19" fillId="24" borderId="10" xfId="55" applyNumberFormat="1" applyFont="1" applyFill="1" applyBorder="1" applyAlignment="1">
      <alignment horizontal="center" vertical="center"/>
      <protection/>
    </xf>
    <xf numFmtId="0" fontId="19" fillId="24" borderId="11" xfId="0" applyNumberFormat="1" applyFont="1" applyFill="1" applyBorder="1" applyAlignment="1">
      <alignment horizontal="left" vertical="center" wrapText="1"/>
    </xf>
    <xf numFmtId="0" fontId="19" fillId="24" borderId="12" xfId="0" applyNumberFormat="1" applyFont="1" applyFill="1" applyBorder="1" applyAlignment="1">
      <alignment horizontal="left" vertical="center" wrapText="1"/>
    </xf>
    <xf numFmtId="0" fontId="19" fillId="24" borderId="13" xfId="0" applyNumberFormat="1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left" vertical="center" wrapText="1"/>
    </xf>
    <xf numFmtId="2" fontId="19" fillId="24" borderId="12" xfId="0" applyNumberFormat="1" applyFont="1" applyFill="1" applyBorder="1" applyAlignment="1">
      <alignment horizontal="left" vertical="center" wrapText="1"/>
    </xf>
    <xf numFmtId="2" fontId="19" fillId="24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W69"/>
  <sheetViews>
    <sheetView tabSelected="1" view="pageBreakPreview" zoomScale="115" zoomScaleSheetLayoutView="115" workbookViewId="0" topLeftCell="A1">
      <selection activeCell="B12" sqref="B12"/>
    </sheetView>
  </sheetViews>
  <sheetFormatPr defaultColWidth="9.140625" defaultRowHeight="12.75"/>
  <cols>
    <col min="1" max="1" width="6.00390625" style="34" customWidth="1"/>
    <col min="2" max="2" width="27.7109375" style="35" customWidth="1"/>
    <col min="3" max="8" width="8.57421875" style="9" bestFit="1" customWidth="1"/>
    <col min="9" max="12" width="8.7109375" style="9" customWidth="1"/>
    <col min="13" max="13" width="8.57421875" style="9" customWidth="1"/>
    <col min="14" max="15" width="9.00390625" style="9" customWidth="1"/>
    <col min="16" max="16384" width="9.140625" style="9" customWidth="1"/>
  </cols>
  <sheetData>
    <row r="1" spans="1:15" ht="15.75">
      <c r="A1" s="10"/>
      <c r="B1" s="11"/>
      <c r="C1" s="3"/>
      <c r="D1" s="37" t="s">
        <v>0</v>
      </c>
      <c r="E1" s="37"/>
      <c r="F1" s="1"/>
      <c r="G1" s="1"/>
      <c r="H1" s="12"/>
      <c r="I1" s="1"/>
      <c r="J1" s="1"/>
      <c r="K1" s="37"/>
      <c r="L1" s="37"/>
      <c r="M1" s="37"/>
      <c r="N1" s="37"/>
      <c r="O1" s="1"/>
    </row>
    <row r="2" spans="1:15" s="16" customFormat="1" ht="15.75">
      <c r="A2" s="13"/>
      <c r="B2" s="14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5" t="s">
        <v>9</v>
      </c>
      <c r="K2" s="2" t="s">
        <v>72</v>
      </c>
      <c r="L2" s="2" t="s">
        <v>73</v>
      </c>
      <c r="M2" s="2" t="s">
        <v>74</v>
      </c>
      <c r="N2" s="2" t="s">
        <v>75</v>
      </c>
      <c r="O2" s="15" t="s">
        <v>76</v>
      </c>
    </row>
    <row r="3" spans="1:15" ht="15.75">
      <c r="A3" s="10"/>
      <c r="B3" s="11"/>
      <c r="C3" s="1"/>
      <c r="D3" s="1"/>
      <c r="E3" s="1"/>
      <c r="F3" s="1"/>
      <c r="G3" s="1"/>
      <c r="H3" s="3" t="s">
        <v>10</v>
      </c>
      <c r="I3" s="3" t="s">
        <v>11</v>
      </c>
      <c r="J3" s="3" t="s">
        <v>12</v>
      </c>
      <c r="K3" s="1"/>
      <c r="L3" s="1"/>
      <c r="M3" s="1"/>
      <c r="N3" s="1"/>
      <c r="O3" s="1"/>
    </row>
    <row r="4" spans="1:15" s="18" customFormat="1" ht="15.75">
      <c r="A4" s="13">
        <v>1</v>
      </c>
      <c r="B4" s="17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12</v>
      </c>
      <c r="L4" s="4">
        <v>13</v>
      </c>
      <c r="M4" s="4">
        <v>14</v>
      </c>
      <c r="N4" s="4">
        <v>15</v>
      </c>
      <c r="O4" s="4">
        <v>16</v>
      </c>
    </row>
    <row r="5" spans="1:23" s="21" customFormat="1" ht="18.75" customHeight="1">
      <c r="A5" s="19">
        <v>6003</v>
      </c>
      <c r="B5" s="38" t="s">
        <v>13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16"/>
      <c r="Q5" s="16"/>
      <c r="R5" s="16"/>
      <c r="S5" s="16"/>
      <c r="T5" s="16"/>
      <c r="U5" s="16"/>
      <c r="V5" s="16"/>
      <c r="W5" s="20"/>
    </row>
    <row r="6" spans="1:15" ht="18" customHeight="1">
      <c r="A6" s="22">
        <v>101</v>
      </c>
      <c r="B6" s="23" t="s">
        <v>79</v>
      </c>
      <c r="C6" s="5">
        <f>C7</f>
        <v>249.9</v>
      </c>
      <c r="D6" s="5">
        <f aca="true" t="shared" si="0" ref="D6:O6">D7</f>
        <v>293.12</v>
      </c>
      <c r="E6" s="5">
        <f t="shared" si="0"/>
        <v>328.01</v>
      </c>
      <c r="F6" s="5">
        <f t="shared" si="0"/>
        <v>0</v>
      </c>
      <c r="G6" s="5">
        <f t="shared" si="0"/>
        <v>40</v>
      </c>
      <c r="H6" s="5">
        <f t="shared" si="0"/>
        <v>112.26</v>
      </c>
      <c r="I6" s="5">
        <f t="shared" si="0"/>
        <v>263.46</v>
      </c>
      <c r="J6" s="5">
        <f t="shared" si="0"/>
        <v>307.53000000000003</v>
      </c>
      <c r="K6" s="5">
        <f t="shared" si="0"/>
        <v>353.44</v>
      </c>
      <c r="L6" s="5">
        <f t="shared" si="0"/>
        <v>404.87</v>
      </c>
      <c r="M6" s="5">
        <f t="shared" si="0"/>
        <v>463.18999999999994</v>
      </c>
      <c r="N6" s="5">
        <f t="shared" si="0"/>
        <v>526.51</v>
      </c>
      <c r="O6" s="5">
        <f t="shared" si="0"/>
        <v>598.05</v>
      </c>
    </row>
    <row r="7" spans="1:16" ht="15" customHeight="1">
      <c r="A7" s="22"/>
      <c r="B7" s="24" t="s">
        <v>77</v>
      </c>
      <c r="C7" s="5">
        <v>249.9</v>
      </c>
      <c r="D7" s="5">
        <v>293.12</v>
      </c>
      <c r="E7" s="5">
        <v>328.01</v>
      </c>
      <c r="F7" s="5">
        <v>0</v>
      </c>
      <c r="G7" s="5">
        <v>40</v>
      </c>
      <c r="H7" s="5">
        <v>112.26</v>
      </c>
      <c r="I7" s="5">
        <v>263.46</v>
      </c>
      <c r="J7" s="5">
        <f>353-37.15-8.32</f>
        <v>307.53000000000003</v>
      </c>
      <c r="K7" s="5">
        <f>405-30.79-20.77</f>
        <v>353.44</v>
      </c>
      <c r="L7" s="5">
        <f>463-19.09-39.04</f>
        <v>404.87</v>
      </c>
      <c r="M7" s="5">
        <f>527+1.67-65.48</f>
        <v>463.18999999999994</v>
      </c>
      <c r="N7" s="5">
        <f>599+30.9-103.39</f>
        <v>526.51</v>
      </c>
      <c r="O7" s="5">
        <f>678+77.35-157.3</f>
        <v>598.05</v>
      </c>
      <c r="P7" s="9">
        <f>(LOGEST(C7:E7,G7:I7)*100-100)/100</f>
        <v>0.001145383844515635</v>
      </c>
    </row>
    <row r="8" spans="1:15" ht="15" customHeight="1">
      <c r="A8" s="22"/>
      <c r="B8" s="24" t="s">
        <v>78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ht="31.5">
      <c r="A9" s="22">
        <v>103</v>
      </c>
      <c r="B9" s="24" t="s">
        <v>14</v>
      </c>
      <c r="C9" s="5">
        <v>9.64</v>
      </c>
      <c r="D9" s="5">
        <v>10.08</v>
      </c>
      <c r="E9" s="5">
        <v>10.08</v>
      </c>
      <c r="F9" s="5">
        <v>10.08</v>
      </c>
      <c r="G9" s="5">
        <v>5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5">
        <v>10</v>
      </c>
      <c r="O9" s="5">
        <v>10</v>
      </c>
      <c r="P9" s="9">
        <v>1.1125</v>
      </c>
    </row>
    <row r="10" spans="1:15" ht="47.25">
      <c r="A10" s="22">
        <v>104</v>
      </c>
      <c r="B10" s="24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6" ht="47.25">
      <c r="A11" s="22">
        <v>105</v>
      </c>
      <c r="B11" s="24" t="s">
        <v>16</v>
      </c>
      <c r="C11" s="5">
        <v>14.54</v>
      </c>
      <c r="D11" s="5">
        <v>33.81</v>
      </c>
      <c r="E11" s="5">
        <v>44.85</v>
      </c>
      <c r="F11" s="5">
        <v>40</v>
      </c>
      <c r="G11" s="5">
        <v>30</v>
      </c>
      <c r="H11" s="5">
        <v>80</v>
      </c>
      <c r="I11" s="5">
        <v>80</v>
      </c>
      <c r="J11" s="5">
        <v>80</v>
      </c>
      <c r="K11" s="5">
        <v>80</v>
      </c>
      <c r="L11" s="5">
        <v>80</v>
      </c>
      <c r="M11" s="5">
        <v>80</v>
      </c>
      <c r="N11" s="5">
        <v>80</v>
      </c>
      <c r="O11" s="5">
        <v>80</v>
      </c>
      <c r="P11" s="9">
        <v>1.1125</v>
      </c>
    </row>
    <row r="12" spans="1:15" ht="31.5" customHeight="1">
      <c r="A12" s="22">
        <v>106</v>
      </c>
      <c r="B12" s="24" t="s">
        <v>17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34.5" customHeight="1">
      <c r="A13" s="22">
        <v>107</v>
      </c>
      <c r="B13" s="24" t="s">
        <v>18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33" customHeight="1">
      <c r="A14" s="22">
        <v>108</v>
      </c>
      <c r="B14" s="24" t="s">
        <v>19</v>
      </c>
      <c r="C14" s="6">
        <v>0</v>
      </c>
      <c r="D14" s="6">
        <v>0</v>
      </c>
      <c r="E14" s="6">
        <v>0</v>
      </c>
      <c r="F14" s="5">
        <v>3.75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5" ht="31.5">
      <c r="A15" s="22">
        <v>109</v>
      </c>
      <c r="B15" s="24" t="s">
        <v>20</v>
      </c>
      <c r="C15" s="5">
        <v>0</v>
      </c>
      <c r="D15" s="5">
        <v>0</v>
      </c>
      <c r="E15" s="5">
        <v>8.91</v>
      </c>
      <c r="F15" s="5">
        <v>4.43</v>
      </c>
      <c r="G15" s="5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32.25" customHeight="1">
      <c r="A16" s="22">
        <v>110</v>
      </c>
      <c r="B16" s="24" t="s">
        <v>21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47.25" customHeight="1">
      <c r="A17" s="22">
        <v>111</v>
      </c>
      <c r="B17" s="24" t="s">
        <v>22</v>
      </c>
      <c r="C17" s="6">
        <v>0</v>
      </c>
      <c r="D17" s="6">
        <v>0</v>
      </c>
      <c r="E17" s="6">
        <v>0</v>
      </c>
      <c r="F17" s="5">
        <v>36.7</v>
      </c>
      <c r="G17" s="5">
        <v>11.89</v>
      </c>
      <c r="H17" s="5">
        <v>30</v>
      </c>
      <c r="I17" s="5">
        <v>20</v>
      </c>
      <c r="J17" s="5">
        <v>20</v>
      </c>
      <c r="K17" s="5">
        <v>20</v>
      </c>
      <c r="L17" s="5">
        <v>20</v>
      </c>
      <c r="M17" s="5">
        <v>20</v>
      </c>
      <c r="N17" s="5">
        <v>20</v>
      </c>
      <c r="O17" s="5">
        <v>20</v>
      </c>
    </row>
    <row r="18" spans="1:15" ht="15" customHeight="1">
      <c r="A18" s="22">
        <v>800</v>
      </c>
      <c r="B18" s="24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16" customFormat="1" ht="15" customHeight="1">
      <c r="A19" s="25"/>
      <c r="B19" s="23" t="s">
        <v>24</v>
      </c>
      <c r="C19" s="7">
        <f>C6+C10+C11+C12+C13+C14+C15+C16+C17+C18+C9</f>
        <v>274.08</v>
      </c>
      <c r="D19" s="7">
        <f aca="true" t="shared" si="1" ref="D19:O19">D6+D10+D11+D12+D13+D14+D15+D16+D17+D18+D9</f>
        <v>337.01</v>
      </c>
      <c r="E19" s="7">
        <f t="shared" si="1"/>
        <v>391.85</v>
      </c>
      <c r="F19" s="7">
        <f t="shared" si="1"/>
        <v>94.96</v>
      </c>
      <c r="G19" s="7">
        <f t="shared" si="1"/>
        <v>86.89</v>
      </c>
      <c r="H19" s="7">
        <f t="shared" si="1"/>
        <v>232.26</v>
      </c>
      <c r="I19" s="7">
        <f t="shared" si="1"/>
        <v>373.46</v>
      </c>
      <c r="J19" s="7">
        <f t="shared" si="1"/>
        <v>417.53000000000003</v>
      </c>
      <c r="K19" s="7">
        <f t="shared" si="1"/>
        <v>463.44</v>
      </c>
      <c r="L19" s="7">
        <f t="shared" si="1"/>
        <v>514.87</v>
      </c>
      <c r="M19" s="7">
        <f t="shared" si="1"/>
        <v>573.1899999999999</v>
      </c>
      <c r="N19" s="7">
        <f t="shared" si="1"/>
        <v>636.51</v>
      </c>
      <c r="O19" s="7">
        <f t="shared" si="1"/>
        <v>708.05</v>
      </c>
    </row>
    <row r="20" spans="1:15" s="16" customFormat="1" ht="18" customHeight="1">
      <c r="A20" s="19">
        <v>6004</v>
      </c>
      <c r="B20" s="41" t="s">
        <v>25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ht="15.75">
      <c r="A21" s="26" t="s">
        <v>26</v>
      </c>
      <c r="B21" s="24" t="s">
        <v>27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31.5">
      <c r="A22" s="22">
        <v>101</v>
      </c>
      <c r="B22" s="24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5" customHeight="1">
      <c r="A23" s="22">
        <v>102</v>
      </c>
      <c r="B23" s="24" t="s">
        <v>29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15" ht="15" customHeight="1">
      <c r="A24" s="22">
        <v>201</v>
      </c>
      <c r="B24" s="24" t="s">
        <v>30</v>
      </c>
      <c r="C24" s="5">
        <v>0.01</v>
      </c>
      <c r="D24" s="5">
        <v>0.24</v>
      </c>
      <c r="E24" s="5">
        <v>0.25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5" customHeight="1">
      <c r="A25" s="22">
        <v>800</v>
      </c>
      <c r="B25" s="24" t="s">
        <v>31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s="16" customFormat="1" ht="15" customHeight="1">
      <c r="A26" s="19"/>
      <c r="B26" s="23" t="s">
        <v>32</v>
      </c>
      <c r="C26" s="7">
        <f>SUM(C24:C25)</f>
        <v>0.01</v>
      </c>
      <c r="D26" s="7">
        <f aca="true" t="shared" si="2" ref="D26:O26">SUM(D24:D25)</f>
        <v>0.24</v>
      </c>
      <c r="E26" s="7">
        <f t="shared" si="2"/>
        <v>0.25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7">
        <f t="shared" si="2"/>
        <v>0</v>
      </c>
    </row>
    <row r="27" spans="1:15" ht="37.5" customHeight="1">
      <c r="A27" s="27" t="s">
        <v>33</v>
      </c>
      <c r="B27" s="24" t="s">
        <v>34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16" customFormat="1" ht="15" customHeight="1">
      <c r="A28" s="22">
        <v>101</v>
      </c>
      <c r="B28" s="24" t="s">
        <v>35</v>
      </c>
      <c r="C28" s="5">
        <v>0.87</v>
      </c>
      <c r="D28" s="5">
        <v>0.2</v>
      </c>
      <c r="E28" s="5">
        <v>0</v>
      </c>
      <c r="F28" s="5">
        <v>0.07</v>
      </c>
      <c r="G28" s="5">
        <v>0.55</v>
      </c>
      <c r="H28" s="5">
        <v>14.5</v>
      </c>
      <c r="I28" s="5">
        <v>14.5</v>
      </c>
      <c r="J28" s="5">
        <v>14.5</v>
      </c>
      <c r="K28" s="5">
        <v>14.5</v>
      </c>
      <c r="L28" s="5">
        <v>14.5</v>
      </c>
      <c r="M28" s="5">
        <v>14.5</v>
      </c>
      <c r="N28" s="5">
        <v>14.5</v>
      </c>
      <c r="O28" s="5">
        <v>14.5</v>
      </c>
    </row>
    <row r="29" spans="1:15" ht="48.75" customHeight="1">
      <c r="A29" s="22">
        <v>102</v>
      </c>
      <c r="B29" s="24" t="s">
        <v>36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33" customHeight="1">
      <c r="A30" s="22">
        <v>103</v>
      </c>
      <c r="B30" s="24" t="s">
        <v>37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47.25" customHeight="1">
      <c r="A31" s="22">
        <v>104</v>
      </c>
      <c r="B31" s="24" t="s">
        <v>38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63">
      <c r="A32" s="22">
        <v>105</v>
      </c>
      <c r="B32" s="24" t="s">
        <v>39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s="16" customFormat="1" ht="15.75">
      <c r="A33" s="19"/>
      <c r="B33" s="23" t="s">
        <v>40</v>
      </c>
      <c r="C33" s="7">
        <f>SUM(C28:C32)</f>
        <v>0.87</v>
      </c>
      <c r="D33" s="7">
        <f>SUM(D28:D32)</f>
        <v>0.2</v>
      </c>
      <c r="E33" s="7">
        <f>SUM(E28:E32)</f>
        <v>0</v>
      </c>
      <c r="F33" s="7">
        <f>SUM(F28:F32)</f>
        <v>0.07</v>
      </c>
      <c r="G33" s="7">
        <f>SUM(G28:G32)</f>
        <v>0.55</v>
      </c>
      <c r="H33" s="7">
        <f aca="true" t="shared" si="3" ref="H33:O33">SUM(H28:H32)</f>
        <v>14.5</v>
      </c>
      <c r="I33" s="7">
        <f t="shared" si="3"/>
        <v>14.5</v>
      </c>
      <c r="J33" s="7">
        <f t="shared" si="3"/>
        <v>14.5</v>
      </c>
      <c r="K33" s="7">
        <f t="shared" si="3"/>
        <v>14.5</v>
      </c>
      <c r="L33" s="7">
        <f t="shared" si="3"/>
        <v>14.5</v>
      </c>
      <c r="M33" s="7">
        <f t="shared" si="3"/>
        <v>14.5</v>
      </c>
      <c r="N33" s="7">
        <f t="shared" si="3"/>
        <v>14.5</v>
      </c>
      <c r="O33" s="7">
        <f t="shared" si="3"/>
        <v>14.5</v>
      </c>
    </row>
    <row r="34" spans="1:15" ht="15" customHeight="1">
      <c r="A34" s="27" t="s">
        <v>41</v>
      </c>
      <c r="B34" s="24" t="s">
        <v>42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s="16" customFormat="1" ht="15" customHeight="1">
      <c r="A35" s="22">
        <v>321</v>
      </c>
      <c r="B35" s="24" t="s">
        <v>43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1:15" ht="15" customHeight="1">
      <c r="A36" s="22">
        <v>800</v>
      </c>
      <c r="B36" s="24" t="s">
        <v>31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15" customHeight="1">
      <c r="A37" s="19"/>
      <c r="B37" s="23" t="s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16" customFormat="1" ht="36" customHeight="1">
      <c r="A38" s="28" t="s">
        <v>45</v>
      </c>
      <c r="B38" s="23" t="s">
        <v>46</v>
      </c>
      <c r="C38" s="7">
        <v>4.67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s="16" customFormat="1" ht="15" customHeight="1">
      <c r="A39" s="28" t="s">
        <v>47</v>
      </c>
      <c r="B39" s="23" t="s">
        <v>48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s="16" customFormat="1" ht="15" customHeight="1">
      <c r="A40" s="22">
        <v>101</v>
      </c>
      <c r="B40" s="24" t="s">
        <v>49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s="16" customFormat="1" ht="15" customHeight="1">
      <c r="A41" s="19"/>
      <c r="B41" s="23" t="s">
        <v>50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</row>
    <row r="42" spans="1:15" ht="15" customHeight="1">
      <c r="A42" s="28" t="s">
        <v>51</v>
      </c>
      <c r="B42" s="23" t="s">
        <v>52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33.75" customHeight="1">
      <c r="A43" s="22">
        <v>101</v>
      </c>
      <c r="B43" s="24" t="s">
        <v>53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s="16" customFormat="1" ht="63">
      <c r="A44" s="22">
        <v>102</v>
      </c>
      <c r="B44" s="24" t="s">
        <v>54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63.75" customHeight="1">
      <c r="A45" s="22">
        <v>103</v>
      </c>
      <c r="B45" s="24" t="s">
        <v>55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15" customHeight="1">
      <c r="A46" s="22">
        <v>800</v>
      </c>
      <c r="B46" s="24" t="s">
        <v>56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s="16" customFormat="1" ht="15" customHeight="1">
      <c r="A47" s="19"/>
      <c r="B47" s="23" t="s">
        <v>57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5" customHeight="1">
      <c r="A48" s="29" t="s">
        <v>58</v>
      </c>
      <c r="B48" s="23" t="s"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33.75" customHeight="1">
      <c r="A49" s="22">
        <v>101</v>
      </c>
      <c r="B49" s="24" t="s"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s="16" customFormat="1" ht="15" customHeight="1">
      <c r="A50" s="22">
        <v>102</v>
      </c>
      <c r="B50" s="24" t="s">
        <v>61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47.25">
      <c r="A51" s="22">
        <v>103</v>
      </c>
      <c r="B51" s="24" t="s">
        <v>62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32.25" customHeight="1">
      <c r="A52" s="22">
        <v>104</v>
      </c>
      <c r="B52" s="24" t="s">
        <v>63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15" customHeight="1">
      <c r="A53" s="22">
        <v>105</v>
      </c>
      <c r="B53" s="24" t="s">
        <v>64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47.25">
      <c r="A54" s="22">
        <v>106</v>
      </c>
      <c r="B54" s="24" t="s">
        <v>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47.25">
      <c r="A55" s="22">
        <v>107</v>
      </c>
      <c r="B55" s="24" t="s">
        <v>66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ht="15" customHeight="1">
      <c r="A56" s="22">
        <v>108</v>
      </c>
      <c r="B56" s="24" t="s">
        <v>67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15" customHeight="1">
      <c r="A57" s="22">
        <v>109</v>
      </c>
      <c r="B57" s="24" t="s">
        <v>68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5" customHeight="1">
      <c r="A58" s="22">
        <v>800</v>
      </c>
      <c r="B58" s="24" t="s">
        <v>31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</row>
    <row r="59" spans="1:15" s="16" customFormat="1" ht="15" customHeight="1">
      <c r="A59" s="19"/>
      <c r="B59" s="23" t="s">
        <v>69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6" customFormat="1" ht="15" customHeight="1">
      <c r="A60" s="19"/>
      <c r="B60" s="23" t="s">
        <v>70</v>
      </c>
      <c r="C60" s="7">
        <f aca="true" t="shared" si="4" ref="C60:O60">C26+C33+C38+C40+C47+C59</f>
        <v>5.55</v>
      </c>
      <c r="D60" s="7">
        <f t="shared" si="4"/>
        <v>0.44</v>
      </c>
      <c r="E60" s="7">
        <f t="shared" si="4"/>
        <v>0.25</v>
      </c>
      <c r="F60" s="7">
        <f t="shared" si="4"/>
        <v>0.07</v>
      </c>
      <c r="G60" s="7">
        <f t="shared" si="4"/>
        <v>0.55</v>
      </c>
      <c r="H60" s="7">
        <f t="shared" si="4"/>
        <v>14.5</v>
      </c>
      <c r="I60" s="7">
        <f t="shared" si="4"/>
        <v>14.5</v>
      </c>
      <c r="J60" s="7">
        <f t="shared" si="4"/>
        <v>14.5</v>
      </c>
      <c r="K60" s="7">
        <f t="shared" si="4"/>
        <v>14.5</v>
      </c>
      <c r="L60" s="7">
        <f t="shared" si="4"/>
        <v>14.5</v>
      </c>
      <c r="M60" s="7">
        <f t="shared" si="4"/>
        <v>14.5</v>
      </c>
      <c r="N60" s="7">
        <f t="shared" si="4"/>
        <v>14.5</v>
      </c>
      <c r="O60" s="7">
        <f t="shared" si="4"/>
        <v>14.5</v>
      </c>
    </row>
    <row r="61" spans="1:15" s="16" customFormat="1" ht="31.5">
      <c r="A61" s="19"/>
      <c r="B61" s="23" t="s">
        <v>71</v>
      </c>
      <c r="C61" s="7">
        <f aca="true" t="shared" si="5" ref="C61:O61">C60+C19</f>
        <v>279.63</v>
      </c>
      <c r="D61" s="7">
        <f t="shared" si="5"/>
        <v>337.45</v>
      </c>
      <c r="E61" s="7">
        <f t="shared" si="5"/>
        <v>392.1</v>
      </c>
      <c r="F61" s="7">
        <f t="shared" si="5"/>
        <v>95.02999999999999</v>
      </c>
      <c r="G61" s="7">
        <f t="shared" si="5"/>
        <v>87.44</v>
      </c>
      <c r="H61" s="7">
        <f t="shared" si="5"/>
        <v>246.76</v>
      </c>
      <c r="I61" s="7">
        <f t="shared" si="5"/>
        <v>387.96</v>
      </c>
      <c r="J61" s="7">
        <f t="shared" si="5"/>
        <v>432.03000000000003</v>
      </c>
      <c r="K61" s="7">
        <f t="shared" si="5"/>
        <v>477.94</v>
      </c>
      <c r="L61" s="7">
        <f t="shared" si="5"/>
        <v>529.37</v>
      </c>
      <c r="M61" s="7">
        <f t="shared" si="5"/>
        <v>587.6899999999999</v>
      </c>
      <c r="N61" s="7">
        <f t="shared" si="5"/>
        <v>651.01</v>
      </c>
      <c r="O61" s="7">
        <f t="shared" si="5"/>
        <v>722.55</v>
      </c>
    </row>
    <row r="62" spans="1:15" s="16" customFormat="1" ht="15.75">
      <c r="A62" s="30"/>
      <c r="B62" s="3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s="16" customFormat="1" ht="15.75">
      <c r="A63" s="32"/>
      <c r="B63" s="33"/>
      <c r="C63" s="9">
        <v>2506.09</v>
      </c>
      <c r="D63" s="9">
        <v>3229.08</v>
      </c>
      <c r="E63" s="9">
        <v>6132.76</v>
      </c>
      <c r="F63" s="9">
        <v>7144.55</v>
      </c>
      <c r="G63" s="9">
        <v>8399.88</v>
      </c>
      <c r="H63" s="9">
        <v>9344.87</v>
      </c>
      <c r="I63" s="9">
        <v>10396.16</v>
      </c>
      <c r="J63" s="9">
        <v>11565.73</v>
      </c>
      <c r="K63" s="9">
        <v>12866.88</v>
      </c>
      <c r="L63" s="9">
        <v>14314.4</v>
      </c>
      <c r="M63" s="9">
        <v>15924.77</v>
      </c>
      <c r="N63" s="9">
        <v>17716.31</v>
      </c>
      <c r="O63" s="9">
        <v>19709.39</v>
      </c>
    </row>
    <row r="64" spans="1:15" s="16" customFormat="1" ht="15.75">
      <c r="A64" s="32"/>
      <c r="B64" s="33"/>
      <c r="C64" s="9"/>
      <c r="D64" s="9"/>
      <c r="E64" s="9"/>
      <c r="F64" s="9"/>
      <c r="G64" s="9"/>
      <c r="H64" s="9"/>
      <c r="I64" s="9">
        <v>0.035922879216941636</v>
      </c>
      <c r="J64" s="9">
        <f aca="true" t="shared" si="6" ref="J64:O64">ROUND(J63*0.03,0)</f>
        <v>347</v>
      </c>
      <c r="K64" s="9">
        <f t="shared" si="6"/>
        <v>386</v>
      </c>
      <c r="L64" s="9">
        <f t="shared" si="6"/>
        <v>429</v>
      </c>
      <c r="M64" s="9">
        <f t="shared" si="6"/>
        <v>478</v>
      </c>
      <c r="N64" s="9">
        <f t="shared" si="6"/>
        <v>531</v>
      </c>
      <c r="O64" s="9">
        <f t="shared" si="6"/>
        <v>591</v>
      </c>
    </row>
    <row r="65" spans="10:15" ht="15.75">
      <c r="J65" s="9">
        <v>110</v>
      </c>
      <c r="K65" s="9">
        <v>110</v>
      </c>
      <c r="L65" s="9">
        <v>110</v>
      </c>
      <c r="M65" s="9">
        <v>110</v>
      </c>
      <c r="N65" s="9">
        <v>110</v>
      </c>
      <c r="O65" s="9">
        <v>110</v>
      </c>
    </row>
    <row r="66" spans="1:15" s="16" customFormat="1" ht="15.75">
      <c r="A66" s="32"/>
      <c r="B66" s="33"/>
      <c r="C66" s="9"/>
      <c r="D66" s="9"/>
      <c r="E66" s="9"/>
      <c r="F66" s="9"/>
      <c r="G66" s="9"/>
      <c r="H66" s="9"/>
      <c r="I66" s="9"/>
      <c r="J66" s="9">
        <f aca="true" t="shared" si="7" ref="J66:O66">J64-J65</f>
        <v>237</v>
      </c>
      <c r="K66" s="9">
        <f t="shared" si="7"/>
        <v>276</v>
      </c>
      <c r="L66" s="9">
        <f t="shared" si="7"/>
        <v>319</v>
      </c>
      <c r="M66" s="9">
        <f t="shared" si="7"/>
        <v>368</v>
      </c>
      <c r="N66" s="9">
        <f t="shared" si="7"/>
        <v>421</v>
      </c>
      <c r="O66" s="9">
        <f t="shared" si="7"/>
        <v>481</v>
      </c>
    </row>
    <row r="69" spans="10:15" ht="15.75">
      <c r="J69" s="36">
        <f aca="true" t="shared" si="8" ref="J69:O69">J61/J63*100</f>
        <v>3.7354321776489687</v>
      </c>
      <c r="K69" s="36">
        <f t="shared" si="8"/>
        <v>3.7144979979606556</v>
      </c>
      <c r="L69" s="36">
        <f t="shared" si="8"/>
        <v>3.6981640865142795</v>
      </c>
      <c r="M69" s="36">
        <f t="shared" si="8"/>
        <v>3.6904143670520826</v>
      </c>
      <c r="N69" s="36">
        <f t="shared" si="8"/>
        <v>3.674636535486227</v>
      </c>
      <c r="O69" s="36">
        <f t="shared" si="8"/>
        <v>3.6660190903929544</v>
      </c>
    </row>
  </sheetData>
  <sheetProtection/>
  <mergeCells count="4">
    <mergeCell ref="D1:E1"/>
    <mergeCell ref="K1:N1"/>
    <mergeCell ref="B5:O5"/>
    <mergeCell ref="B20:O20"/>
  </mergeCells>
  <printOptions gridLines="1" horizontalCentered="1"/>
  <pageMargins left="0.39" right="0.35" top="0.45" bottom="1.34" header="0.46" footer="1.02"/>
  <pageSetup firstPageNumber="323" useFirstPageNumber="1" horizontalDpi="600" verticalDpi="600" orientation="landscape" pageOrder="overThenDown" paperSize="9" scale="90" r:id="rId1"/>
  <headerFooter alignWithMargins="0">
    <oddHeader>&amp;L&amp;"Arial,Bold"&amp;12Name of State : SIKKIM&amp;C&amp;"Arial,Bold"&amp;12Details of Internal Debt and Loans &amp;&amp; Advances (Receipts)&amp;R&amp;"Arial,Bold"&amp;12Statement No.18(a)
Rupees in Crores
</oddHeader>
    <oddFooter>&amp;C&amp;P</oddFooter>
  </headerFooter>
  <rowBreaks count="2" manualBreakCount="2">
    <brk id="26" max="14" man="1"/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2013-12-04T10:42:48Z</cp:lastPrinted>
  <dcterms:created xsi:type="dcterms:W3CDTF">2008-02-04T07:28:01Z</dcterms:created>
  <dcterms:modified xsi:type="dcterms:W3CDTF">2013-12-04T10:42:49Z</dcterms:modified>
  <cp:category/>
  <cp:version/>
  <cp:contentType/>
  <cp:contentStatus/>
</cp:coreProperties>
</file>